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FV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FVE'!$C$117:$K$137</definedName>
    <definedName name="_xlnm.Print_Area" localSheetId="1">'01 - FVE'!$C$4:$J$76,'01 - FVE'!$C$82:$J$99,'01 - FVE'!$C$105:$J$137</definedName>
    <definedName name="_xlnm.Print_Titles" localSheetId="1">'01 - FVE'!$117:$117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1" r="L90"/>
  <c r="AM90"/>
  <c r="AM89"/>
  <c r="L89"/>
  <c r="AM87"/>
  <c r="L87"/>
  <c r="L85"/>
  <c r="L84"/>
  <c i="2" r="BK133"/>
  <c r="J121"/>
  <c r="J122"/>
  <c r="J134"/>
  <c r="BK132"/>
  <c r="J129"/>
  <c r="J124"/>
  <c i="1" r="AS94"/>
  <c i="2" r="BK129"/>
  <c r="J123"/>
  <c r="J136"/>
  <c r="BK130"/>
  <c r="BK124"/>
  <c r="BK135"/>
  <c r="J131"/>
  <c r="BK122"/>
  <c r="BK127"/>
  <c r="J135"/>
  <c r="J125"/>
  <c r="J128"/>
  <c r="BK136"/>
  <c r="J133"/>
  <c r="BK131"/>
  <c r="BK128"/>
  <c r="BK123"/>
  <c r="J132"/>
  <c r="BK125"/>
  <c r="BK121"/>
  <c r="BK134"/>
  <c r="J127"/>
  <c r="J130"/>
  <c l="1" r="P120"/>
  <c r="P119"/>
  <c r="P118"/>
  <c i="1" r="AU95"/>
  <c i="2" r="BK120"/>
  <c r="BK119"/>
  <c r="BK118"/>
  <c r="J118"/>
  <c r="J96"/>
  <c r="R120"/>
  <c r="R119"/>
  <c r="R118"/>
  <c r="T120"/>
  <c r="T119"/>
  <c r="T118"/>
  <c r="J89"/>
  <c r="BE124"/>
  <c r="E85"/>
  <c r="F91"/>
  <c r="F92"/>
  <c r="BE121"/>
  <c r="BE123"/>
  <c r="BE131"/>
  <c r="J91"/>
  <c r="J92"/>
  <c r="BE122"/>
  <c r="BE125"/>
  <c r="BE127"/>
  <c r="BE128"/>
  <c r="BE129"/>
  <c r="BE130"/>
  <c r="BE132"/>
  <c r="BE133"/>
  <c r="BE134"/>
  <c r="BE135"/>
  <c r="BE136"/>
  <c i="1" r="AU94"/>
  <c i="2" r="J34"/>
  <c i="1" r="AW95"/>
  <c i="2" r="F35"/>
  <c i="1" r="BB95"/>
  <c r="BB94"/>
  <c r="AX94"/>
  <c i="2" r="F34"/>
  <c i="1" r="BA95"/>
  <c r="BA94"/>
  <c r="W30"/>
  <c i="2" r="F36"/>
  <c i="1" r="BC95"/>
  <c r="BC94"/>
  <c r="W32"/>
  <c i="2" r="F37"/>
  <c i="1" r="BD95"/>
  <c r="BD94"/>
  <c r="W33"/>
  <c i="2" l="1" r="J119"/>
  <c r="J97"/>
  <c r="J120"/>
  <c r="J98"/>
  <c r="J30"/>
  <c i="1" r="AG95"/>
  <c r="AG94"/>
  <c r="AK26"/>
  <c r="AW94"/>
  <c r="AK30"/>
  <c i="2" r="F33"/>
  <c i="1" r="AZ95"/>
  <c r="AZ94"/>
  <c r="W29"/>
  <c r="W31"/>
  <c r="AY94"/>
  <c i="2" r="J33"/>
  <c i="1" r="AV95"/>
  <c r="AT95"/>
  <c r="AN95"/>
  <c i="2" l="1"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<sst xmlns="http://schemas.openxmlformats.org/spreadsheetml/2006/main">
  <si>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</si>
  <si>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</si>
  <si>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</si>
  <si>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</si>
  <si>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{fbc1b14d-4e7e-42e7-aa39-2baca87385f4}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</si>
  <si>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</si>
  <si>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</si>
  <si>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</si>
  <si>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</si>
  <si>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</si>
  <si>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</si>
  <si>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</si>
  <si>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</si>
  <si>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23_08_2024</t>
  </si>
  <si>
    <t>Stavba:</t>
  </si>
  <si>
    <t>FVE_Benešov_ZŠ Dukelská</t>
  </si>
  <si>
    <t>KSO:</t>
  </si>
  <si>
    <t>CC-CZ:</t>
  </si>
  <si>
    <t>Místo:</t>
  </si>
  <si>
    <t xml:space="preserve"> </t>
  </si>
  <si>
    <t>Datum:</t>
  </si>
  <si>
    <t>23. 8. 2024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</si>
  <si>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</si>
  <si>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</si>
  <si>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</si>
  <si>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</si>
  <si>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</si>
  <si>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</si>
  <si>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</si>
  <si>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</si>
  <si>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</si>
  <si>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</si>
  <si>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</si>
  <si>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</si>
  <si>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</si>
  <si>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</si>
  <si>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</si>
  <si>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</si>
  <si>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</si>
  <si>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</si>
  <si>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</si>
  <si>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</si>
  <si>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</si>
  <si>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</si>
  <si>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</si>
  <si>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</si>
  <si>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</si>
  <si>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</si>
  <si>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</si>
  <si>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</si>
  <si>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</si>
  <si>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</si>
  <si>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</si>
  <si>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</si>
  <si>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</si>
  <si>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</si>
  <si>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</si>
  <si>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</si>
  <si>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</si>
  <si>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</si>
  <si>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</si>
  <si>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</si>
  <si>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</si>
  <si>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</si>
  <si>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</si>
  <si>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</si>
  <si>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</si>
  <si>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</si>
  <si>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</si>
  <si>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</si>
  <si>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</si>
  <si>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</si>
  <si>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</si>
  <si>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</si>
  <si>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</si>
  <si>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</si>
  <si>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FVE</t>
  </si>
  <si>
    <t>STA</t>
  </si>
  <si>
    <t>1</t>
  </si>
  <si>
    <t>{d8972a7c-aa36-43d5-97bd-05ddf80050e8}</t>
  </si>
  <si>
    <t>2</t>
  </si>
  <si>
    <t>KRYCÍ LIST SOUPISU PRACÍ</t>
  </si>
  <si>
    <t>Objekt:</t>
  </si>
  <si>
    <t>01 - FVE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</si>
  <si>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</si>
  <si>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</si>
  <si>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</si>
  <si>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</si>
  <si>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</si>
  <si>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</si>
  <si>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01 - Fotovoltaická elektrárna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</si>
  <si>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</si>
  <si>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</si>
  <si>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</si>
  <si>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</si>
  <si>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</si>
  <si>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</si>
  <si>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</si>
  <si>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</si>
  <si>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</si>
  <si>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</si>
  <si>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</si>
  <si>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</si>
  <si>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</si>
  <si>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</si>
  <si>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</si>
  <si>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Fotovoltaická elektrárna</t>
  </si>
  <si>
    <t>K</t>
  </si>
  <si>
    <t>R1</t>
  </si>
  <si>
    <t>Dokumentace pro stavební povolení</t>
  </si>
  <si>
    <t>kpl</t>
  </si>
  <si>
    <t>4</t>
  </si>
  <si>
    <t>-1760662098</t>
  </si>
  <si>
    <t>R2</t>
  </si>
  <si>
    <t>Inženýrská činnost pro zajištění povolení stavby, zahrnující veškeré zajištění povolovacích</t>
  </si>
  <si>
    <t>1504591482</t>
  </si>
  <si>
    <t>3</t>
  </si>
  <si>
    <t>R3</t>
  </si>
  <si>
    <t>Dokumentace pro provedení stavby</t>
  </si>
  <si>
    <t>-1841771764</t>
  </si>
  <si>
    <t>R4</t>
  </si>
  <si>
    <t>Dokumentace skutečného provedení stavby</t>
  </si>
  <si>
    <t>-1550951470</t>
  </si>
  <si>
    <t>5</t>
  </si>
  <si>
    <t>R5</t>
  </si>
  <si>
    <t xml:space="preserve">Ostatní projektové a provozní dokumentace nutné pro provedení a zprovoznění díla </t>
  </si>
  <si>
    <t>-1241954302</t>
  </si>
  <si>
    <t>P</t>
  </si>
  <si>
    <t>Poznámka k položce:_x000d_
(dílenské dokumentace, provozní dokumentace apod.)</t>
  </si>
  <si>
    <t>6</t>
  </si>
  <si>
    <t>R6</t>
  </si>
  <si>
    <t xml:space="preserve">Vypracování statického posudku + PBŘ </t>
  </si>
  <si>
    <t>270953508</t>
  </si>
  <si>
    <t>7</t>
  </si>
  <si>
    <t>R7</t>
  </si>
  <si>
    <t>Dokumentace pro dispečerské řízení</t>
  </si>
  <si>
    <t>-452118031</t>
  </si>
  <si>
    <t>8</t>
  </si>
  <si>
    <t>R8</t>
  </si>
  <si>
    <t>Zajištění prvního paralelního připojení</t>
  </si>
  <si>
    <t>-854061385</t>
  </si>
  <si>
    <t>9</t>
  </si>
  <si>
    <t>R9</t>
  </si>
  <si>
    <t>Inženýrská činnost pro zajištění kolaudace stavby, bude-li potřeba</t>
  </si>
  <si>
    <t>-2073694793</t>
  </si>
  <si>
    <t>10</t>
  </si>
  <si>
    <t>R10</t>
  </si>
  <si>
    <t>Fotovoltaická elektrárna: fotovoltaické panely, střídače, konstrukční systém, elektroinstalace a bezprostředně související práce</t>
  </si>
  <si>
    <t>1671924495</t>
  </si>
  <si>
    <t>11</t>
  </si>
  <si>
    <t>R11</t>
  </si>
  <si>
    <t>Hromosvod</t>
  </si>
  <si>
    <t>-597220002</t>
  </si>
  <si>
    <t>R12</t>
  </si>
  <si>
    <t>Záchytný systém pro údržbu a servis fotovoltaické elektrárny</t>
  </si>
  <si>
    <t>-934701175</t>
  </si>
  <si>
    <t>13</t>
  </si>
  <si>
    <t>R13</t>
  </si>
  <si>
    <t>Další práce a materiál nutný pro dokončení díla (realizace stavebních prací, dodávek a služeb souvisejících s realizací předmětu zakázky v souladu se zadávací dokumentací)</t>
  </si>
  <si>
    <t>2062733219</t>
  </si>
  <si>
    <t>14</t>
  </si>
  <si>
    <t>R14</t>
  </si>
  <si>
    <t>Energetický management po dobu 5 let od předání a převzetí díla</t>
  </si>
  <si>
    <t>-797023494</t>
  </si>
  <si>
    <t>15</t>
  </si>
  <si>
    <t>R15</t>
  </si>
  <si>
    <t xml:space="preserve">Servis fotovoltaické elektrárny po dobu 5 let od předání a převzetí řádně dokončeného díla </t>
  </si>
  <si>
    <t>-378442238</t>
  </si>
  <si>
    <t>Poznámka k položce:_x000d_
(revize, pravidelné roční kontroly)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</si>
</sst>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19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19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26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19</v>
      </c>
      <c r="AK17" s="25" t="s">
        <v>24</v>
      </c>
      <c r="AN17" s="22" t="s">
        <v>1</v>
      </c>
      <c r="AR17" s="18"/>
      <c r="BS17" s="15" t="s">
        <v>27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28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19</v>
      </c>
      <c r="AK20" s="25" t="s">
        <v>24</v>
      </c>
      <c r="AN20" s="22" t="s">
        <v>1</v>
      </c>
      <c r="AR20" s="18"/>
      <c r="BS20" s="15" t="s">
        <v>27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29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8584902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31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32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33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34</v>
      </c>
      <c r="E29" s="3"/>
      <c r="F29" s="25" t="s">
        <v>35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8584902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1802829.4199999999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36</v>
      </c>
      <c r="G30" s="3"/>
      <c r="H30" s="3"/>
      <c r="I30" s="3"/>
      <c r="J30" s="3"/>
      <c r="K30" s="3"/>
      <c r="L30" s="3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37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38</v>
      </c>
      <c r="G32" s="3"/>
      <c r="H32" s="3"/>
      <c r="I32" s="3"/>
      <c r="J32" s="3"/>
      <c r="K32" s="3"/>
      <c r="L32" s="3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39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41</v>
      </c>
      <c r="U35" s="39"/>
      <c r="V35" s="39"/>
      <c r="W35" s="39"/>
      <c r="X35" s="41" t="s">
        <v>42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10387731.42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44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45</v>
      </c>
      <c r="AI60" s="31"/>
      <c r="AJ60" s="31"/>
      <c r="AK60" s="31"/>
      <c r="AL60" s="31"/>
      <c r="AM60" s="47" t="s">
        <v>46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47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48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45</v>
      </c>
      <c r="AI75" s="31"/>
      <c r="AJ75" s="31"/>
      <c r="AK75" s="31"/>
      <c r="AL75" s="31"/>
      <c r="AM75" s="47" t="s">
        <v>46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23_08_2024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FVE_Benešov_ZŠ Dukelská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23. 8. 2024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59" t="str">
        <f>IF(E17="","",E17)</f>
        <v xml:space="preserve"> </v>
      </c>
      <c r="AN89" s="4"/>
      <c r="AO89" s="4"/>
      <c r="AP89" s="4"/>
      <c r="AQ89" s="28"/>
      <c r="AR89" s="29"/>
      <c r="AS89" s="60" t="s">
        <v>50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51</v>
      </c>
      <c r="D92" s="69"/>
      <c r="E92" s="69"/>
      <c r="F92" s="69"/>
      <c r="G92" s="69"/>
      <c r="H92" s="70"/>
      <c r="I92" s="71" t="s">
        <v>52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53</v>
      </c>
      <c r="AH92" s="69"/>
      <c r="AI92" s="69"/>
      <c r="AJ92" s="69"/>
      <c r="AK92" s="69"/>
      <c r="AL92" s="69"/>
      <c r="AM92" s="69"/>
      <c r="AN92" s="71" t="s">
        <v>54</v>
      </c>
      <c r="AO92" s="69"/>
      <c r="AP92" s="73"/>
      <c r="AQ92" s="74" t="s">
        <v>55</v>
      </c>
      <c r="AR92" s="29"/>
      <c r="AS92" s="75" t="s">
        <v>56</v>
      </c>
      <c r="AT92" s="76" t="s">
        <v>57</v>
      </c>
      <c r="AU92" s="76" t="s">
        <v>58</v>
      </c>
      <c r="AV92" s="76" t="s">
        <v>59</v>
      </c>
      <c r="AW92" s="76" t="s">
        <v>60</v>
      </c>
      <c r="AX92" s="76" t="s">
        <v>61</v>
      </c>
      <c r="AY92" s="76" t="s">
        <v>62</v>
      </c>
      <c r="AZ92" s="76" t="s">
        <v>63</v>
      </c>
      <c r="BA92" s="76" t="s">
        <v>64</v>
      </c>
      <c r="BB92" s="76" t="s">
        <v>65</v>
      </c>
      <c r="BC92" s="76" t="s">
        <v>66</v>
      </c>
      <c r="BD92" s="77" t="s">
        <v>67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68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ROUND(AG95,2)</f>
        <v>8584902</v>
      </c>
      <c r="AH94" s="84"/>
      <c r="AI94" s="84"/>
      <c r="AJ94" s="84"/>
      <c r="AK94" s="84"/>
      <c r="AL94" s="84"/>
      <c r="AM94" s="84"/>
      <c r="AN94" s="85">
        <f>SUM(AG94,AT94)</f>
        <v>10387731.42</v>
      </c>
      <c r="AO94" s="85"/>
      <c r="AP94" s="85"/>
      <c r="AQ94" s="86" t="s">
        <v>1</v>
      </c>
      <c r="AR94" s="81"/>
      <c r="AS94" s="87">
        <f>ROUND(AS95,2)</f>
        <v>0</v>
      </c>
      <c r="AT94" s="88">
        <f>ROUND(SUM(AV94:AW94),2)</f>
        <v>1802829.4199999999</v>
      </c>
      <c r="AU94" s="89">
        <f>ROUND(AU95,5)</f>
        <v>0</v>
      </c>
      <c r="AV94" s="88">
        <f>ROUND(AZ94*L29,2)</f>
        <v>1802829.4199999999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8584902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E94" s="6"/>
      <c r="BS94" s="91" t="s">
        <v>69</v>
      </c>
      <c r="BT94" s="91" t="s">
        <v>70</v>
      </c>
      <c r="BU94" s="92" t="s">
        <v>71</v>
      </c>
      <c r="BV94" s="91" t="s">
        <v>72</v>
      </c>
      <c r="BW94" s="91" t="s">
        <v>4</v>
      </c>
      <c r="BX94" s="91" t="s">
        <v>73</v>
      </c>
      <c r="CL94" s="91" t="s">
        <v>1</v>
      </c>
    </row>
    <row r="95" s="7" customFormat="1" ht="16.5" customHeight="1">
      <c r="A95" s="93" t="s">
        <v>74</v>
      </c>
      <c r="B95" s="94"/>
      <c r="C95" s="95"/>
      <c r="D95" s="96" t="s">
        <v>75</v>
      </c>
      <c r="E95" s="96"/>
      <c r="F95" s="96"/>
      <c r="G95" s="96"/>
      <c r="H95" s="96"/>
      <c r="I95" s="97"/>
      <c r="J95" s="96" t="s">
        <v>76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'01 - FVE'!J30</f>
        <v>8584902</v>
      </c>
      <c r="AH95" s="97"/>
      <c r="AI95" s="97"/>
      <c r="AJ95" s="97"/>
      <c r="AK95" s="97"/>
      <c r="AL95" s="97"/>
      <c r="AM95" s="97"/>
      <c r="AN95" s="98">
        <f>SUM(AG95,AT95)</f>
        <v>10387731.42</v>
      </c>
      <c r="AO95" s="97"/>
      <c r="AP95" s="97"/>
      <c r="AQ95" s="99" t="s">
        <v>77</v>
      </c>
      <c r="AR95" s="94"/>
      <c r="AS95" s="100">
        <v>0</v>
      </c>
      <c r="AT95" s="101">
        <f>ROUND(SUM(AV95:AW95),2)</f>
        <v>1802829.4199999999</v>
      </c>
      <c r="AU95" s="102">
        <f>'01 - FVE'!P118</f>
        <v>0</v>
      </c>
      <c r="AV95" s="101">
        <f>'01 - FVE'!J33</f>
        <v>1802829.4199999999</v>
      </c>
      <c r="AW95" s="101">
        <f>'01 - FVE'!J34</f>
        <v>0</v>
      </c>
      <c r="AX95" s="101">
        <f>'01 - FVE'!J35</f>
        <v>0</v>
      </c>
      <c r="AY95" s="101">
        <f>'01 - FVE'!J36</f>
        <v>0</v>
      </c>
      <c r="AZ95" s="101">
        <f>'01 - FVE'!F33</f>
        <v>8584902</v>
      </c>
      <c r="BA95" s="101">
        <f>'01 - FVE'!F34</f>
        <v>0</v>
      </c>
      <c r="BB95" s="101">
        <f>'01 - FVE'!F35</f>
        <v>0</v>
      </c>
      <c r="BC95" s="101">
        <f>'01 - FVE'!F36</f>
        <v>0</v>
      </c>
      <c r="BD95" s="103">
        <f>'01 - FVE'!F37</f>
        <v>0</v>
      </c>
      <c r="BE95" s="7"/>
      <c r="BT95" s="104" t="s">
        <v>78</v>
      </c>
      <c r="BV95" s="104" t="s">
        <v>72</v>
      </c>
      <c r="BW95" s="104" t="s">
        <v>79</v>
      </c>
      <c r="BX95" s="104" t="s">
        <v>4</v>
      </c>
      <c r="CL95" s="104" t="s">
        <v>1</v>
      </c>
      <c r="CM95" s="104" t="s">
        <v>80</v>
      </c>
    </row>
    <row r="96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="2" customFormat="1" ht="6.96" customHeight="1">
      <c r="A97" s="28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FV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5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="1" customFormat="1" ht="24.96" customHeight="1">
      <c r="B4" s="18"/>
      <c r="D4" s="19" t="s">
        <v>81</v>
      </c>
      <c r="L4" s="18"/>
      <c r="M4" s="10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16.5" customHeight="1">
      <c r="B7" s="18"/>
      <c r="E7" s="107" t="str">
        <f>'Rekapitulace stavby'!K6</f>
        <v>FVE_Benešov_ZŠ Dukelská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82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83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23. 8. 2024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08"/>
      <c r="B27" s="109"/>
      <c r="C27" s="108"/>
      <c r="D27" s="108"/>
      <c r="E27" s="26" t="s">
        <v>1</v>
      </c>
      <c r="F27" s="26"/>
      <c r="G27" s="26"/>
      <c r="H27" s="26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1" t="s">
        <v>30</v>
      </c>
      <c r="E30" s="28"/>
      <c r="F30" s="28"/>
      <c r="G30" s="28"/>
      <c r="H30" s="28"/>
      <c r="I30" s="28"/>
      <c r="J30" s="85">
        <f>ROUND(J118, 2)</f>
        <v>8584902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2" t="s">
        <v>34</v>
      </c>
      <c r="E33" s="25" t="s">
        <v>35</v>
      </c>
      <c r="F33" s="113">
        <f>ROUND((SUM(BE118:BE137)),  2)</f>
        <v>8584902</v>
      </c>
      <c r="G33" s="28"/>
      <c r="H33" s="28"/>
      <c r="I33" s="114">
        <v>0.20999999999999999</v>
      </c>
      <c r="J33" s="113">
        <f>ROUND(((SUM(BE118:BE137))*I33),  2)</f>
        <v>1802829.4199999999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36</v>
      </c>
      <c r="F34" s="113">
        <f>ROUND((SUM(BF118:BF137)),  2)</f>
        <v>0</v>
      </c>
      <c r="G34" s="28"/>
      <c r="H34" s="28"/>
      <c r="I34" s="114">
        <v>0.12</v>
      </c>
      <c r="J34" s="113">
        <f>ROUND(((SUM(BF118:BF137))*I34),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3">
        <f>ROUND((SUM(BG118:BG137)),  2)</f>
        <v>0</v>
      </c>
      <c r="G35" s="28"/>
      <c r="H35" s="28"/>
      <c r="I35" s="114">
        <v>0.20999999999999999</v>
      </c>
      <c r="J35" s="113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3">
        <f>ROUND((SUM(BH118:BH137)),  2)</f>
        <v>0</v>
      </c>
      <c r="G36" s="28"/>
      <c r="H36" s="28"/>
      <c r="I36" s="114">
        <v>0.12</v>
      </c>
      <c r="J36" s="113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3">
        <f>ROUND((SUM(BI118:BI137)),  2)</f>
        <v>0</v>
      </c>
      <c r="G37" s="28"/>
      <c r="H37" s="28"/>
      <c r="I37" s="114">
        <v>0</v>
      </c>
      <c r="J37" s="113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5"/>
      <c r="D39" s="116" t="s">
        <v>40</v>
      </c>
      <c r="E39" s="70"/>
      <c r="F39" s="70"/>
      <c r="G39" s="117" t="s">
        <v>41</v>
      </c>
      <c r="H39" s="118" t="s">
        <v>42</v>
      </c>
      <c r="I39" s="70"/>
      <c r="J39" s="119">
        <f>SUM(J30:J37)</f>
        <v>10387731.42</v>
      </c>
      <c r="K39" s="120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45</v>
      </c>
      <c r="E61" s="31"/>
      <c r="F61" s="121" t="s">
        <v>46</v>
      </c>
      <c r="G61" s="47" t="s">
        <v>45</v>
      </c>
      <c r="H61" s="31"/>
      <c r="I61" s="31"/>
      <c r="J61" s="122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45</v>
      </c>
      <c r="E76" s="31"/>
      <c r="F76" s="121" t="s">
        <v>46</v>
      </c>
      <c r="G76" s="47" t="s">
        <v>45</v>
      </c>
      <c r="H76" s="31"/>
      <c r="I76" s="31"/>
      <c r="J76" s="122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84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07" t="str">
        <f>E7</f>
        <v>FVE_Benešov_ZŠ Dukelská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82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01 - FVE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23. 8. 2024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3" t="s">
        <v>85</v>
      </c>
      <c r="D94" s="115"/>
      <c r="E94" s="115"/>
      <c r="F94" s="115"/>
      <c r="G94" s="115"/>
      <c r="H94" s="115"/>
      <c r="I94" s="115"/>
      <c r="J94" s="124" t="s">
        <v>86</v>
      </c>
      <c r="K94" s="115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5" t="s">
        <v>87</v>
      </c>
      <c r="D96" s="28"/>
      <c r="E96" s="28"/>
      <c r="F96" s="28"/>
      <c r="G96" s="28"/>
      <c r="H96" s="28"/>
      <c r="I96" s="28"/>
      <c r="J96" s="85">
        <f>J118</f>
        <v>8584902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88</v>
      </c>
    </row>
    <row r="97" s="9" customFormat="1" ht="24.96" customHeight="1">
      <c r="A97" s="9"/>
      <c r="B97" s="126"/>
      <c r="C97" s="9"/>
      <c r="D97" s="127" t="s">
        <v>89</v>
      </c>
      <c r="E97" s="128"/>
      <c r="F97" s="128"/>
      <c r="G97" s="128"/>
      <c r="H97" s="128"/>
      <c r="I97" s="128"/>
      <c r="J97" s="129">
        <f>J119</f>
        <v>8584902</v>
      </c>
      <c r="K97" s="9"/>
      <c r="L97" s="12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0"/>
      <c r="C98" s="10"/>
      <c r="D98" s="131" t="s">
        <v>90</v>
      </c>
      <c r="E98" s="132"/>
      <c r="F98" s="132"/>
      <c r="G98" s="132"/>
      <c r="H98" s="132"/>
      <c r="I98" s="132"/>
      <c r="J98" s="133">
        <f>J120</f>
        <v>8584902</v>
      </c>
      <c r="K98" s="10"/>
      <c r="L98" s="13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="2" customFormat="1" ht="6.96" customHeight="1">
      <c r="A100" s="28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44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="2" customFormat="1" ht="6.96" customHeight="1">
      <c r="A104" s="28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24.96" customHeight="1">
      <c r="A105" s="28"/>
      <c r="B105" s="29"/>
      <c r="C105" s="19" t="s">
        <v>91</v>
      </c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6.5" customHeight="1">
      <c r="A108" s="28"/>
      <c r="B108" s="29"/>
      <c r="C108" s="28"/>
      <c r="D108" s="28"/>
      <c r="E108" s="107" t="str">
        <f>E7</f>
        <v>FVE_Benešov_ZŠ Dukelská</v>
      </c>
      <c r="F108" s="25"/>
      <c r="G108" s="25"/>
      <c r="H108" s="25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82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56" t="str">
        <f>E9</f>
        <v>01 - FVE</v>
      </c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18</v>
      </c>
      <c r="D112" s="28"/>
      <c r="E112" s="28"/>
      <c r="F112" s="22" t="str">
        <f>F12</f>
        <v xml:space="preserve"> </v>
      </c>
      <c r="G112" s="28"/>
      <c r="H112" s="28"/>
      <c r="I112" s="25" t="s">
        <v>20</v>
      </c>
      <c r="J112" s="58" t="str">
        <f>IF(J12="","",J12)</f>
        <v>23. 8. 2024</v>
      </c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22</v>
      </c>
      <c r="D114" s="28"/>
      <c r="E114" s="28"/>
      <c r="F114" s="22" t="str">
        <f>E15</f>
        <v xml:space="preserve"> </v>
      </c>
      <c r="G114" s="28"/>
      <c r="H114" s="28"/>
      <c r="I114" s="25" t="s">
        <v>26</v>
      </c>
      <c r="J114" s="26" t="str">
        <f>E21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25</v>
      </c>
      <c r="D115" s="28"/>
      <c r="E115" s="28"/>
      <c r="F115" s="22" t="str">
        <f>IF(E18="","",E18)</f>
        <v xml:space="preserve"> </v>
      </c>
      <c r="G115" s="28"/>
      <c r="H115" s="28"/>
      <c r="I115" s="25" t="s">
        <v>28</v>
      </c>
      <c r="J115" s="26" t="str">
        <f>E24</f>
        <v xml:space="preserve"> 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0.32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11" customFormat="1" ht="29.28" customHeight="1">
      <c r="A117" s="134"/>
      <c r="B117" s="135"/>
      <c r="C117" s="136" t="s">
        <v>92</v>
      </c>
      <c r="D117" s="137" t="s">
        <v>55</v>
      </c>
      <c r="E117" s="137" t="s">
        <v>51</v>
      </c>
      <c r="F117" s="137" t="s">
        <v>52</v>
      </c>
      <c r="G117" s="137" t="s">
        <v>93</v>
      </c>
      <c r="H117" s="137" t="s">
        <v>94</v>
      </c>
      <c r="I117" s="137" t="s">
        <v>95</v>
      </c>
      <c r="J117" s="138" t="s">
        <v>86</v>
      </c>
      <c r="K117" s="139" t="s">
        <v>96</v>
      </c>
      <c r="L117" s="140"/>
      <c r="M117" s="75" t="s">
        <v>1</v>
      </c>
      <c r="N117" s="76" t="s">
        <v>34</v>
      </c>
      <c r="O117" s="76" t="s">
        <v>97</v>
      </c>
      <c r="P117" s="76" t="s">
        <v>98</v>
      </c>
      <c r="Q117" s="76" t="s">
        <v>99</v>
      </c>
      <c r="R117" s="76" t="s">
        <v>100</v>
      </c>
      <c r="S117" s="76" t="s">
        <v>101</v>
      </c>
      <c r="T117" s="77" t="s">
        <v>102</v>
      </c>
      <c r="U117" s="134"/>
      <c r="V117" s="134"/>
      <c r="W117" s="134"/>
      <c r="X117" s="134"/>
      <c r="Y117" s="134"/>
      <c r="Z117" s="134"/>
      <c r="AA117" s="134"/>
      <c r="AB117" s="134"/>
      <c r="AC117" s="134"/>
      <c r="AD117" s="134"/>
      <c r="AE117" s="134"/>
    </row>
    <row r="118" s="2" customFormat="1" ht="22.8" customHeight="1">
      <c r="A118" s="28"/>
      <c r="B118" s="29"/>
      <c r="C118" s="82" t="s">
        <v>103</v>
      </c>
      <c r="D118" s="28"/>
      <c r="E118" s="28"/>
      <c r="F118" s="28"/>
      <c r="G118" s="28"/>
      <c r="H118" s="28"/>
      <c r="I118" s="28"/>
      <c r="J118" s="141">
        <f>BK118</f>
        <v>8584902</v>
      </c>
      <c r="K118" s="28"/>
      <c r="L118" s="29"/>
      <c r="M118" s="78"/>
      <c r="N118" s="62"/>
      <c r="O118" s="79"/>
      <c r="P118" s="142">
        <f>P119</f>
        <v>0</v>
      </c>
      <c r="Q118" s="79"/>
      <c r="R118" s="142">
        <f>R119</f>
        <v>0</v>
      </c>
      <c r="S118" s="79"/>
      <c r="T118" s="143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5" t="s">
        <v>69</v>
      </c>
      <c r="AU118" s="15" t="s">
        <v>88</v>
      </c>
      <c r="BK118" s="144">
        <f>BK119</f>
        <v>8584902</v>
      </c>
    </row>
    <row r="119" s="12" customFormat="1" ht="25.92" customHeight="1">
      <c r="A119" s="12"/>
      <c r="B119" s="145"/>
      <c r="C119" s="12"/>
      <c r="D119" s="146" t="s">
        <v>69</v>
      </c>
      <c r="E119" s="147" t="s">
        <v>104</v>
      </c>
      <c r="F119" s="147" t="s">
        <v>104</v>
      </c>
      <c r="G119" s="12"/>
      <c r="H119" s="12"/>
      <c r="I119" s="12"/>
      <c r="J119" s="148">
        <f>BK119</f>
        <v>8584902</v>
      </c>
      <c r="K119" s="12"/>
      <c r="L119" s="145"/>
      <c r="M119" s="149"/>
      <c r="N119" s="150"/>
      <c r="O119" s="150"/>
      <c r="P119" s="151">
        <f>P120</f>
        <v>0</v>
      </c>
      <c r="Q119" s="150"/>
      <c r="R119" s="151">
        <f>R120</f>
        <v>0</v>
      </c>
      <c r="S119" s="150"/>
      <c r="T119" s="15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46" t="s">
        <v>78</v>
      </c>
      <c r="AT119" s="153" t="s">
        <v>69</v>
      </c>
      <c r="AU119" s="153" t="s">
        <v>70</v>
      </c>
      <c r="AY119" s="146" t="s">
        <v>105</v>
      </c>
      <c r="BK119" s="154">
        <f>BK120</f>
        <v>8584902</v>
      </c>
    </row>
    <row r="120" s="12" customFormat="1" ht="22.8" customHeight="1">
      <c r="A120" s="12"/>
      <c r="B120" s="145"/>
      <c r="C120" s="12"/>
      <c r="D120" s="146" t="s">
        <v>69</v>
      </c>
      <c r="E120" s="155" t="s">
        <v>75</v>
      </c>
      <c r="F120" s="155" t="s">
        <v>106</v>
      </c>
      <c r="G120" s="12"/>
      <c r="H120" s="12"/>
      <c r="I120" s="12"/>
      <c r="J120" s="156">
        <f>BK120</f>
        <v>8584902</v>
      </c>
      <c r="K120" s="12"/>
      <c r="L120" s="145"/>
      <c r="M120" s="149"/>
      <c r="N120" s="150"/>
      <c r="O120" s="150"/>
      <c r="P120" s="151">
        <f>SUM(P121:P137)</f>
        <v>0</v>
      </c>
      <c r="Q120" s="150"/>
      <c r="R120" s="151">
        <f>SUM(R121:R137)</f>
        <v>0</v>
      </c>
      <c r="S120" s="150"/>
      <c r="T120" s="152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46" t="s">
        <v>78</v>
      </c>
      <c r="AT120" s="153" t="s">
        <v>69</v>
      </c>
      <c r="AU120" s="153" t="s">
        <v>78</v>
      </c>
      <c r="AY120" s="146" t="s">
        <v>105</v>
      </c>
      <c r="BK120" s="154">
        <f>SUM(BK121:BK137)</f>
        <v>8584902</v>
      </c>
    </row>
    <row r="121" s="2" customFormat="1" ht="16.5" customHeight="1">
      <c r="A121" s="28"/>
      <c r="B121" s="157"/>
      <c r="C121" s="158" t="s">
        <v>78</v>
      </c>
      <c r="D121" s="158" t="s">
        <v>107</v>
      </c>
      <c r="E121" s="159" t="s">
        <v>108</v>
      </c>
      <c r="F121" s="160" t="s">
        <v>109</v>
      </c>
      <c r="G121" s="161" t="s">
        <v>110</v>
      </c>
      <c r="H121" s="162">
        <v>1</v>
      </c>
      <c r="I121" s="163">
        <v>165000</v>
      </c>
      <c r="J121" s="163">
        <f>ROUND(I121*H121,2)</f>
        <v>165000</v>
      </c>
      <c r="K121" s="164"/>
      <c r="L121" s="29"/>
      <c r="M121" s="165" t="s">
        <v>1</v>
      </c>
      <c r="N121" s="166" t="s">
        <v>35</v>
      </c>
      <c r="O121" s="167">
        <v>0</v>
      </c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9" t="s">
        <v>111</v>
      </c>
      <c r="AT121" s="169" t="s">
        <v>107</v>
      </c>
      <c r="AU121" s="169" t="s">
        <v>80</v>
      </c>
      <c r="AY121" s="15" t="s">
        <v>105</v>
      </c>
      <c r="BE121" s="170">
        <f>IF(N121="základní",J121,0)</f>
        <v>165000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5" t="s">
        <v>78</v>
      </c>
      <c r="BK121" s="170">
        <f>ROUND(I121*H121,2)</f>
        <v>165000</v>
      </c>
      <c r="BL121" s="15" t="s">
        <v>111</v>
      </c>
      <c r="BM121" s="169" t="s">
        <v>112</v>
      </c>
    </row>
    <row r="122" s="2" customFormat="1" ht="24.15" customHeight="1">
      <c r="A122" s="28"/>
      <c r="B122" s="157"/>
      <c r="C122" s="158" t="s">
        <v>80</v>
      </c>
      <c r="D122" s="158" t="s">
        <v>107</v>
      </c>
      <c r="E122" s="159" t="s">
        <v>113</v>
      </c>
      <c r="F122" s="160" t="s">
        <v>114</v>
      </c>
      <c r="G122" s="161" t="s">
        <v>110</v>
      </c>
      <c r="H122" s="162">
        <v>1</v>
      </c>
      <c r="I122" s="163">
        <v>148650</v>
      </c>
      <c r="J122" s="163">
        <f>ROUND(I122*H122,2)</f>
        <v>148650</v>
      </c>
      <c r="K122" s="164"/>
      <c r="L122" s="29"/>
      <c r="M122" s="165" t="s">
        <v>1</v>
      </c>
      <c r="N122" s="166" t="s">
        <v>35</v>
      </c>
      <c r="O122" s="167">
        <v>0</v>
      </c>
      <c r="P122" s="167">
        <f>O122*H122</f>
        <v>0</v>
      </c>
      <c r="Q122" s="167">
        <v>0</v>
      </c>
      <c r="R122" s="167">
        <f>Q122*H122</f>
        <v>0</v>
      </c>
      <c r="S122" s="167">
        <v>0</v>
      </c>
      <c r="T122" s="168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9" t="s">
        <v>111</v>
      </c>
      <c r="AT122" s="169" t="s">
        <v>107</v>
      </c>
      <c r="AU122" s="169" t="s">
        <v>80</v>
      </c>
      <c r="AY122" s="15" t="s">
        <v>105</v>
      </c>
      <c r="BE122" s="170">
        <f>IF(N122="základní",J122,0)</f>
        <v>148650</v>
      </c>
      <c r="BF122" s="170">
        <f>IF(N122="snížená",J122,0)</f>
        <v>0</v>
      </c>
      <c r="BG122" s="170">
        <f>IF(N122="zákl. přenesená",J122,0)</f>
        <v>0</v>
      </c>
      <c r="BH122" s="170">
        <f>IF(N122="sníž. přenesená",J122,0)</f>
        <v>0</v>
      </c>
      <c r="BI122" s="170">
        <f>IF(N122="nulová",J122,0)</f>
        <v>0</v>
      </c>
      <c r="BJ122" s="15" t="s">
        <v>78</v>
      </c>
      <c r="BK122" s="170">
        <f>ROUND(I122*H122,2)</f>
        <v>148650</v>
      </c>
      <c r="BL122" s="15" t="s">
        <v>111</v>
      </c>
      <c r="BM122" s="169" t="s">
        <v>115</v>
      </c>
    </row>
    <row r="123" s="2" customFormat="1" ht="16.5" customHeight="1">
      <c r="A123" s="28"/>
      <c r="B123" s="157"/>
      <c r="C123" s="158" t="s">
        <v>116</v>
      </c>
      <c r="D123" s="158" t="s">
        <v>107</v>
      </c>
      <c r="E123" s="159" t="s">
        <v>117</v>
      </c>
      <c r="F123" s="160" t="s">
        <v>118</v>
      </c>
      <c r="G123" s="161" t="s">
        <v>110</v>
      </c>
      <c r="H123" s="162">
        <v>1</v>
      </c>
      <c r="I123" s="163">
        <v>260000</v>
      </c>
      <c r="J123" s="163">
        <f>ROUND(I123*H123,2)</f>
        <v>260000</v>
      </c>
      <c r="K123" s="164"/>
      <c r="L123" s="29"/>
      <c r="M123" s="165" t="s">
        <v>1</v>
      </c>
      <c r="N123" s="166" t="s">
        <v>35</v>
      </c>
      <c r="O123" s="167">
        <v>0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9" t="s">
        <v>111</v>
      </c>
      <c r="AT123" s="169" t="s">
        <v>107</v>
      </c>
      <c r="AU123" s="169" t="s">
        <v>80</v>
      </c>
      <c r="AY123" s="15" t="s">
        <v>105</v>
      </c>
      <c r="BE123" s="170">
        <f>IF(N123="základní",J123,0)</f>
        <v>260000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5" t="s">
        <v>78</v>
      </c>
      <c r="BK123" s="170">
        <f>ROUND(I123*H123,2)</f>
        <v>260000</v>
      </c>
      <c r="BL123" s="15" t="s">
        <v>111</v>
      </c>
      <c r="BM123" s="169" t="s">
        <v>119</v>
      </c>
    </row>
    <row r="124" s="2" customFormat="1" ht="16.5" customHeight="1">
      <c r="A124" s="28"/>
      <c r="B124" s="157"/>
      <c r="C124" s="158" t="s">
        <v>111</v>
      </c>
      <c r="D124" s="158" t="s">
        <v>107</v>
      </c>
      <c r="E124" s="159" t="s">
        <v>120</v>
      </c>
      <c r="F124" s="160" t="s">
        <v>121</v>
      </c>
      <c r="G124" s="161" t="s">
        <v>110</v>
      </c>
      <c r="H124" s="162">
        <v>1</v>
      </c>
      <c r="I124" s="163">
        <v>50000</v>
      </c>
      <c r="J124" s="163">
        <f>ROUND(I124*H124,2)</f>
        <v>50000</v>
      </c>
      <c r="K124" s="164"/>
      <c r="L124" s="29"/>
      <c r="M124" s="165" t="s">
        <v>1</v>
      </c>
      <c r="N124" s="166" t="s">
        <v>35</v>
      </c>
      <c r="O124" s="167">
        <v>0</v>
      </c>
      <c r="P124" s="167">
        <f>O124*H124</f>
        <v>0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9" t="s">
        <v>111</v>
      </c>
      <c r="AT124" s="169" t="s">
        <v>107</v>
      </c>
      <c r="AU124" s="169" t="s">
        <v>80</v>
      </c>
      <c r="AY124" s="15" t="s">
        <v>105</v>
      </c>
      <c r="BE124" s="170">
        <f>IF(N124="základní",J124,0)</f>
        <v>50000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15" t="s">
        <v>78</v>
      </c>
      <c r="BK124" s="170">
        <f>ROUND(I124*H124,2)</f>
        <v>50000</v>
      </c>
      <c r="BL124" s="15" t="s">
        <v>111</v>
      </c>
      <c r="BM124" s="169" t="s">
        <v>122</v>
      </c>
    </row>
    <row r="125" s="2" customFormat="1" ht="24.15" customHeight="1">
      <c r="A125" s="28"/>
      <c r="B125" s="157"/>
      <c r="C125" s="158" t="s">
        <v>123</v>
      </c>
      <c r="D125" s="158" t="s">
        <v>107</v>
      </c>
      <c r="E125" s="159" t="s">
        <v>124</v>
      </c>
      <c r="F125" s="160" t="s">
        <v>125</v>
      </c>
      <c r="G125" s="161" t="s">
        <v>110</v>
      </c>
      <c r="H125" s="162">
        <v>1</v>
      </c>
      <c r="I125" s="163">
        <v>40000</v>
      </c>
      <c r="J125" s="163">
        <f>ROUND(I125*H125,2)</f>
        <v>40000</v>
      </c>
      <c r="K125" s="164"/>
      <c r="L125" s="29"/>
      <c r="M125" s="165" t="s">
        <v>1</v>
      </c>
      <c r="N125" s="166" t="s">
        <v>35</v>
      </c>
      <c r="O125" s="167">
        <v>0</v>
      </c>
      <c r="P125" s="167">
        <f>O125*H125</f>
        <v>0</v>
      </c>
      <c r="Q125" s="167">
        <v>0</v>
      </c>
      <c r="R125" s="167">
        <f>Q125*H125</f>
        <v>0</v>
      </c>
      <c r="S125" s="167">
        <v>0</v>
      </c>
      <c r="T125" s="168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9" t="s">
        <v>111</v>
      </c>
      <c r="AT125" s="169" t="s">
        <v>107</v>
      </c>
      <c r="AU125" s="169" t="s">
        <v>80</v>
      </c>
      <c r="AY125" s="15" t="s">
        <v>105</v>
      </c>
      <c r="BE125" s="170">
        <f>IF(N125="základní",J125,0)</f>
        <v>40000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15" t="s">
        <v>78</v>
      </c>
      <c r="BK125" s="170">
        <f>ROUND(I125*H125,2)</f>
        <v>40000</v>
      </c>
      <c r="BL125" s="15" t="s">
        <v>111</v>
      </c>
      <c r="BM125" s="169" t="s">
        <v>126</v>
      </c>
    </row>
    <row r="126" s="2" customFormat="1">
      <c r="A126" s="28"/>
      <c r="B126" s="29"/>
      <c r="C126" s="28"/>
      <c r="D126" s="171" t="s">
        <v>127</v>
      </c>
      <c r="E126" s="28"/>
      <c r="F126" s="172" t="s">
        <v>128</v>
      </c>
      <c r="G126" s="28"/>
      <c r="H126" s="28"/>
      <c r="I126" s="28"/>
      <c r="J126" s="28"/>
      <c r="K126" s="28"/>
      <c r="L126" s="29"/>
      <c r="M126" s="173"/>
      <c r="N126" s="174"/>
      <c r="O126" s="66"/>
      <c r="P126" s="66"/>
      <c r="Q126" s="66"/>
      <c r="R126" s="66"/>
      <c r="S126" s="66"/>
      <c r="T126" s="67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5" t="s">
        <v>127</v>
      </c>
      <c r="AU126" s="15" t="s">
        <v>80</v>
      </c>
    </row>
    <row r="127" s="2" customFormat="1" ht="16.5" customHeight="1">
      <c r="A127" s="28"/>
      <c r="B127" s="157"/>
      <c r="C127" s="158" t="s">
        <v>129</v>
      </c>
      <c r="D127" s="158" t="s">
        <v>107</v>
      </c>
      <c r="E127" s="159" t="s">
        <v>130</v>
      </c>
      <c r="F127" s="160" t="s">
        <v>131</v>
      </c>
      <c r="G127" s="161" t="s">
        <v>110</v>
      </c>
      <c r="H127" s="162">
        <v>1</v>
      </c>
      <c r="I127" s="163">
        <v>86000</v>
      </c>
      <c r="J127" s="163">
        <f>ROUND(I127*H127,2)</f>
        <v>86000</v>
      </c>
      <c r="K127" s="164"/>
      <c r="L127" s="29"/>
      <c r="M127" s="165" t="s">
        <v>1</v>
      </c>
      <c r="N127" s="166" t="s">
        <v>35</v>
      </c>
      <c r="O127" s="167">
        <v>0</v>
      </c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9" t="s">
        <v>111</v>
      </c>
      <c r="AT127" s="169" t="s">
        <v>107</v>
      </c>
      <c r="AU127" s="169" t="s">
        <v>80</v>
      </c>
      <c r="AY127" s="15" t="s">
        <v>105</v>
      </c>
      <c r="BE127" s="170">
        <f>IF(N127="základní",J127,0)</f>
        <v>86000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15" t="s">
        <v>78</v>
      </c>
      <c r="BK127" s="170">
        <f>ROUND(I127*H127,2)</f>
        <v>86000</v>
      </c>
      <c r="BL127" s="15" t="s">
        <v>111</v>
      </c>
      <c r="BM127" s="169" t="s">
        <v>132</v>
      </c>
    </row>
    <row r="128" s="2" customFormat="1" ht="16.5" customHeight="1">
      <c r="A128" s="28"/>
      <c r="B128" s="157"/>
      <c r="C128" s="158" t="s">
        <v>133</v>
      </c>
      <c r="D128" s="158" t="s">
        <v>107</v>
      </c>
      <c r="E128" s="159" t="s">
        <v>134</v>
      </c>
      <c r="F128" s="160" t="s">
        <v>135</v>
      </c>
      <c r="G128" s="161" t="s">
        <v>110</v>
      </c>
      <c r="H128" s="162">
        <v>1</v>
      </c>
      <c r="I128" s="163">
        <v>25000</v>
      </c>
      <c r="J128" s="163">
        <f>ROUND(I128*H128,2)</f>
        <v>25000</v>
      </c>
      <c r="K128" s="164"/>
      <c r="L128" s="29"/>
      <c r="M128" s="165" t="s">
        <v>1</v>
      </c>
      <c r="N128" s="166" t="s">
        <v>35</v>
      </c>
      <c r="O128" s="167">
        <v>0</v>
      </c>
      <c r="P128" s="167">
        <f>O128*H128</f>
        <v>0</v>
      </c>
      <c r="Q128" s="167">
        <v>0</v>
      </c>
      <c r="R128" s="167">
        <f>Q128*H128</f>
        <v>0</v>
      </c>
      <c r="S128" s="167">
        <v>0</v>
      </c>
      <c r="T128" s="168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9" t="s">
        <v>111</v>
      </c>
      <c r="AT128" s="169" t="s">
        <v>107</v>
      </c>
      <c r="AU128" s="169" t="s">
        <v>80</v>
      </c>
      <c r="AY128" s="15" t="s">
        <v>105</v>
      </c>
      <c r="BE128" s="170">
        <f>IF(N128="základní",J128,0)</f>
        <v>25000</v>
      </c>
      <c r="BF128" s="170">
        <f>IF(N128="snížená",J128,0)</f>
        <v>0</v>
      </c>
      <c r="BG128" s="170">
        <f>IF(N128="zákl. přenesená",J128,0)</f>
        <v>0</v>
      </c>
      <c r="BH128" s="170">
        <f>IF(N128="sníž. přenesená",J128,0)</f>
        <v>0</v>
      </c>
      <c r="BI128" s="170">
        <f>IF(N128="nulová",J128,0)</f>
        <v>0</v>
      </c>
      <c r="BJ128" s="15" t="s">
        <v>78</v>
      </c>
      <c r="BK128" s="170">
        <f>ROUND(I128*H128,2)</f>
        <v>25000</v>
      </c>
      <c r="BL128" s="15" t="s">
        <v>111</v>
      </c>
      <c r="BM128" s="169" t="s">
        <v>136</v>
      </c>
    </row>
    <row r="129" s="2" customFormat="1" ht="16.5" customHeight="1">
      <c r="A129" s="28"/>
      <c r="B129" s="157"/>
      <c r="C129" s="158" t="s">
        <v>137</v>
      </c>
      <c r="D129" s="158" t="s">
        <v>107</v>
      </c>
      <c r="E129" s="159" t="s">
        <v>138</v>
      </c>
      <c r="F129" s="160" t="s">
        <v>139</v>
      </c>
      <c r="G129" s="161" t="s">
        <v>110</v>
      </c>
      <c r="H129" s="162">
        <v>1</v>
      </c>
      <c r="I129" s="163">
        <v>12000</v>
      </c>
      <c r="J129" s="163">
        <f>ROUND(I129*H129,2)</f>
        <v>12000</v>
      </c>
      <c r="K129" s="164"/>
      <c r="L129" s="29"/>
      <c r="M129" s="165" t="s">
        <v>1</v>
      </c>
      <c r="N129" s="166" t="s">
        <v>35</v>
      </c>
      <c r="O129" s="167">
        <v>0</v>
      </c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9" t="s">
        <v>111</v>
      </c>
      <c r="AT129" s="169" t="s">
        <v>107</v>
      </c>
      <c r="AU129" s="169" t="s">
        <v>80</v>
      </c>
      <c r="AY129" s="15" t="s">
        <v>105</v>
      </c>
      <c r="BE129" s="170">
        <f>IF(N129="základní",J129,0)</f>
        <v>12000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15" t="s">
        <v>78</v>
      </c>
      <c r="BK129" s="170">
        <f>ROUND(I129*H129,2)</f>
        <v>12000</v>
      </c>
      <c r="BL129" s="15" t="s">
        <v>111</v>
      </c>
      <c r="BM129" s="169" t="s">
        <v>140</v>
      </c>
    </row>
    <row r="130" s="2" customFormat="1" ht="24.15" customHeight="1">
      <c r="A130" s="28"/>
      <c r="B130" s="157"/>
      <c r="C130" s="158" t="s">
        <v>141</v>
      </c>
      <c r="D130" s="158" t="s">
        <v>107</v>
      </c>
      <c r="E130" s="159" t="s">
        <v>142</v>
      </c>
      <c r="F130" s="160" t="s">
        <v>143</v>
      </c>
      <c r="G130" s="161" t="s">
        <v>110</v>
      </c>
      <c r="H130" s="162">
        <v>1</v>
      </c>
      <c r="I130" s="163">
        <v>20000</v>
      </c>
      <c r="J130" s="163">
        <f>ROUND(I130*H130,2)</f>
        <v>20000</v>
      </c>
      <c r="K130" s="164"/>
      <c r="L130" s="29"/>
      <c r="M130" s="165" t="s">
        <v>1</v>
      </c>
      <c r="N130" s="166" t="s">
        <v>35</v>
      </c>
      <c r="O130" s="167">
        <v>0</v>
      </c>
      <c r="P130" s="167">
        <f>O130*H130</f>
        <v>0</v>
      </c>
      <c r="Q130" s="167">
        <v>0</v>
      </c>
      <c r="R130" s="167">
        <f>Q130*H130</f>
        <v>0</v>
      </c>
      <c r="S130" s="167">
        <v>0</v>
      </c>
      <c r="T130" s="16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9" t="s">
        <v>111</v>
      </c>
      <c r="AT130" s="169" t="s">
        <v>107</v>
      </c>
      <c r="AU130" s="169" t="s">
        <v>80</v>
      </c>
      <c r="AY130" s="15" t="s">
        <v>105</v>
      </c>
      <c r="BE130" s="170">
        <f>IF(N130="základní",J130,0)</f>
        <v>20000</v>
      </c>
      <c r="BF130" s="170">
        <f>IF(N130="snížená",J130,0)</f>
        <v>0</v>
      </c>
      <c r="BG130" s="170">
        <f>IF(N130="zákl. přenesená",J130,0)</f>
        <v>0</v>
      </c>
      <c r="BH130" s="170">
        <f>IF(N130="sníž. přenesená",J130,0)</f>
        <v>0</v>
      </c>
      <c r="BI130" s="170">
        <f>IF(N130="nulová",J130,0)</f>
        <v>0</v>
      </c>
      <c r="BJ130" s="15" t="s">
        <v>78</v>
      </c>
      <c r="BK130" s="170">
        <f>ROUND(I130*H130,2)</f>
        <v>20000</v>
      </c>
      <c r="BL130" s="15" t="s">
        <v>111</v>
      </c>
      <c r="BM130" s="169" t="s">
        <v>144</v>
      </c>
    </row>
    <row r="131" s="2" customFormat="1" ht="37.8" customHeight="1">
      <c r="A131" s="28"/>
      <c r="B131" s="157"/>
      <c r="C131" s="158" t="s">
        <v>145</v>
      </c>
      <c r="D131" s="158" t="s">
        <v>107</v>
      </c>
      <c r="E131" s="159" t="s">
        <v>146</v>
      </c>
      <c r="F131" s="160" t="s">
        <v>147</v>
      </c>
      <c r="G131" s="161" t="s">
        <v>110</v>
      </c>
      <c r="H131" s="162">
        <v>1</v>
      </c>
      <c r="I131" s="163">
        <v>6995752</v>
      </c>
      <c r="J131" s="163">
        <f>ROUND(I131*H131,2)</f>
        <v>6995752</v>
      </c>
      <c r="K131" s="164"/>
      <c r="L131" s="29"/>
      <c r="M131" s="165" t="s">
        <v>1</v>
      </c>
      <c r="N131" s="166" t="s">
        <v>35</v>
      </c>
      <c r="O131" s="167">
        <v>0</v>
      </c>
      <c r="P131" s="167">
        <f>O131*H131</f>
        <v>0</v>
      </c>
      <c r="Q131" s="167">
        <v>0</v>
      </c>
      <c r="R131" s="167">
        <f>Q131*H131</f>
        <v>0</v>
      </c>
      <c r="S131" s="167">
        <v>0</v>
      </c>
      <c r="T131" s="168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9" t="s">
        <v>111</v>
      </c>
      <c r="AT131" s="169" t="s">
        <v>107</v>
      </c>
      <c r="AU131" s="169" t="s">
        <v>80</v>
      </c>
      <c r="AY131" s="15" t="s">
        <v>105</v>
      </c>
      <c r="BE131" s="170">
        <f>IF(N131="základní",J131,0)</f>
        <v>6995752</v>
      </c>
      <c r="BF131" s="170">
        <f>IF(N131="snížená",J131,0)</f>
        <v>0</v>
      </c>
      <c r="BG131" s="170">
        <f>IF(N131="zákl. přenesená",J131,0)</f>
        <v>0</v>
      </c>
      <c r="BH131" s="170">
        <f>IF(N131="sníž. přenesená",J131,0)</f>
        <v>0</v>
      </c>
      <c r="BI131" s="170">
        <f>IF(N131="nulová",J131,0)</f>
        <v>0</v>
      </c>
      <c r="BJ131" s="15" t="s">
        <v>78</v>
      </c>
      <c r="BK131" s="170">
        <f>ROUND(I131*H131,2)</f>
        <v>6995752</v>
      </c>
      <c r="BL131" s="15" t="s">
        <v>111</v>
      </c>
      <c r="BM131" s="169" t="s">
        <v>148</v>
      </c>
    </row>
    <row r="132" s="2" customFormat="1" ht="16.5" customHeight="1">
      <c r="A132" s="28"/>
      <c r="B132" s="157"/>
      <c r="C132" s="158" t="s">
        <v>149</v>
      </c>
      <c r="D132" s="158" t="s">
        <v>107</v>
      </c>
      <c r="E132" s="159" t="s">
        <v>150</v>
      </c>
      <c r="F132" s="160" t="s">
        <v>151</v>
      </c>
      <c r="G132" s="161" t="s">
        <v>110</v>
      </c>
      <c r="H132" s="162">
        <v>1</v>
      </c>
      <c r="I132" s="163">
        <v>135000</v>
      </c>
      <c r="J132" s="163">
        <f>ROUND(I132*H132,2)</f>
        <v>135000</v>
      </c>
      <c r="K132" s="164"/>
      <c r="L132" s="29"/>
      <c r="M132" s="165" t="s">
        <v>1</v>
      </c>
      <c r="N132" s="166" t="s">
        <v>35</v>
      </c>
      <c r="O132" s="167">
        <v>0</v>
      </c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9" t="s">
        <v>111</v>
      </c>
      <c r="AT132" s="169" t="s">
        <v>107</v>
      </c>
      <c r="AU132" s="169" t="s">
        <v>80</v>
      </c>
      <c r="AY132" s="15" t="s">
        <v>105</v>
      </c>
      <c r="BE132" s="170">
        <f>IF(N132="základní",J132,0)</f>
        <v>135000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15" t="s">
        <v>78</v>
      </c>
      <c r="BK132" s="170">
        <f>ROUND(I132*H132,2)</f>
        <v>135000</v>
      </c>
      <c r="BL132" s="15" t="s">
        <v>111</v>
      </c>
      <c r="BM132" s="169" t="s">
        <v>152</v>
      </c>
    </row>
    <row r="133" s="2" customFormat="1" ht="24.15" customHeight="1">
      <c r="A133" s="28"/>
      <c r="B133" s="157"/>
      <c r="C133" s="158" t="s">
        <v>8</v>
      </c>
      <c r="D133" s="158" t="s">
        <v>107</v>
      </c>
      <c r="E133" s="159" t="s">
        <v>153</v>
      </c>
      <c r="F133" s="160" t="s">
        <v>154</v>
      </c>
      <c r="G133" s="161" t="s">
        <v>110</v>
      </c>
      <c r="H133" s="162">
        <v>1</v>
      </c>
      <c r="I133" s="163">
        <v>37500</v>
      </c>
      <c r="J133" s="163">
        <f>ROUND(I133*H133,2)</f>
        <v>37500</v>
      </c>
      <c r="K133" s="164"/>
      <c r="L133" s="29"/>
      <c r="M133" s="165" t="s">
        <v>1</v>
      </c>
      <c r="N133" s="166" t="s">
        <v>35</v>
      </c>
      <c r="O133" s="167">
        <v>0</v>
      </c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9" t="s">
        <v>111</v>
      </c>
      <c r="AT133" s="169" t="s">
        <v>107</v>
      </c>
      <c r="AU133" s="169" t="s">
        <v>80</v>
      </c>
      <c r="AY133" s="15" t="s">
        <v>105</v>
      </c>
      <c r="BE133" s="170">
        <f>IF(N133="základní",J133,0)</f>
        <v>37500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15" t="s">
        <v>78</v>
      </c>
      <c r="BK133" s="170">
        <f>ROUND(I133*H133,2)</f>
        <v>37500</v>
      </c>
      <c r="BL133" s="15" t="s">
        <v>111</v>
      </c>
      <c r="BM133" s="169" t="s">
        <v>155</v>
      </c>
    </row>
    <row r="134" s="2" customFormat="1" ht="49.05" customHeight="1">
      <c r="A134" s="28"/>
      <c r="B134" s="157"/>
      <c r="C134" s="158" t="s">
        <v>156</v>
      </c>
      <c r="D134" s="158" t="s">
        <v>107</v>
      </c>
      <c r="E134" s="159" t="s">
        <v>157</v>
      </c>
      <c r="F134" s="160" t="s">
        <v>158</v>
      </c>
      <c r="G134" s="161" t="s">
        <v>110</v>
      </c>
      <c r="H134" s="162">
        <v>1</v>
      </c>
      <c r="I134" s="163">
        <v>140000</v>
      </c>
      <c r="J134" s="163">
        <f>ROUND(I134*H134,2)</f>
        <v>140000</v>
      </c>
      <c r="K134" s="164"/>
      <c r="L134" s="29"/>
      <c r="M134" s="165" t="s">
        <v>1</v>
      </c>
      <c r="N134" s="166" t="s">
        <v>35</v>
      </c>
      <c r="O134" s="167">
        <v>0</v>
      </c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9" t="s">
        <v>111</v>
      </c>
      <c r="AT134" s="169" t="s">
        <v>107</v>
      </c>
      <c r="AU134" s="169" t="s">
        <v>80</v>
      </c>
      <c r="AY134" s="15" t="s">
        <v>105</v>
      </c>
      <c r="BE134" s="170">
        <f>IF(N134="základní",J134,0)</f>
        <v>140000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15" t="s">
        <v>78</v>
      </c>
      <c r="BK134" s="170">
        <f>ROUND(I134*H134,2)</f>
        <v>140000</v>
      </c>
      <c r="BL134" s="15" t="s">
        <v>111</v>
      </c>
      <c r="BM134" s="169" t="s">
        <v>159</v>
      </c>
    </row>
    <row r="135" s="2" customFormat="1" ht="24.15" customHeight="1">
      <c r="A135" s="28"/>
      <c r="B135" s="157"/>
      <c r="C135" s="158" t="s">
        <v>160</v>
      </c>
      <c r="D135" s="158" t="s">
        <v>107</v>
      </c>
      <c r="E135" s="159" t="s">
        <v>161</v>
      </c>
      <c r="F135" s="160" t="s">
        <v>162</v>
      </c>
      <c r="G135" s="161" t="s">
        <v>110</v>
      </c>
      <c r="H135" s="162">
        <v>1</v>
      </c>
      <c r="I135" s="163">
        <v>110000</v>
      </c>
      <c r="J135" s="163">
        <f>ROUND(I135*H135,2)</f>
        <v>110000</v>
      </c>
      <c r="K135" s="164"/>
      <c r="L135" s="29"/>
      <c r="M135" s="165" t="s">
        <v>1</v>
      </c>
      <c r="N135" s="166" t="s">
        <v>35</v>
      </c>
      <c r="O135" s="167">
        <v>0</v>
      </c>
      <c r="P135" s="167">
        <f>O135*H135</f>
        <v>0</v>
      </c>
      <c r="Q135" s="167">
        <v>0</v>
      </c>
      <c r="R135" s="167">
        <f>Q135*H135</f>
        <v>0</v>
      </c>
      <c r="S135" s="167">
        <v>0</v>
      </c>
      <c r="T135" s="16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9" t="s">
        <v>111</v>
      </c>
      <c r="AT135" s="169" t="s">
        <v>107</v>
      </c>
      <c r="AU135" s="169" t="s">
        <v>80</v>
      </c>
      <c r="AY135" s="15" t="s">
        <v>105</v>
      </c>
      <c r="BE135" s="170">
        <f>IF(N135="základní",J135,0)</f>
        <v>110000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15" t="s">
        <v>78</v>
      </c>
      <c r="BK135" s="170">
        <f>ROUND(I135*H135,2)</f>
        <v>110000</v>
      </c>
      <c r="BL135" s="15" t="s">
        <v>111</v>
      </c>
      <c r="BM135" s="169" t="s">
        <v>163</v>
      </c>
    </row>
    <row r="136" s="2" customFormat="1" ht="24.15" customHeight="1">
      <c r="A136" s="28"/>
      <c r="B136" s="157"/>
      <c r="C136" s="158" t="s">
        <v>164</v>
      </c>
      <c r="D136" s="158" t="s">
        <v>107</v>
      </c>
      <c r="E136" s="159" t="s">
        <v>165</v>
      </c>
      <c r="F136" s="160" t="s">
        <v>166</v>
      </c>
      <c r="G136" s="161" t="s">
        <v>110</v>
      </c>
      <c r="H136" s="162">
        <v>1</v>
      </c>
      <c r="I136" s="163">
        <v>360000</v>
      </c>
      <c r="J136" s="163">
        <f>ROUND(I136*H136,2)</f>
        <v>360000</v>
      </c>
      <c r="K136" s="164"/>
      <c r="L136" s="29"/>
      <c r="M136" s="165" t="s">
        <v>1</v>
      </c>
      <c r="N136" s="166" t="s">
        <v>35</v>
      </c>
      <c r="O136" s="167">
        <v>0</v>
      </c>
      <c r="P136" s="167">
        <f>O136*H136</f>
        <v>0</v>
      </c>
      <c r="Q136" s="167">
        <v>0</v>
      </c>
      <c r="R136" s="167">
        <f>Q136*H136</f>
        <v>0</v>
      </c>
      <c r="S136" s="167">
        <v>0</v>
      </c>
      <c r="T136" s="16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9" t="s">
        <v>111</v>
      </c>
      <c r="AT136" s="169" t="s">
        <v>107</v>
      </c>
      <c r="AU136" s="169" t="s">
        <v>80</v>
      </c>
      <c r="AY136" s="15" t="s">
        <v>105</v>
      </c>
      <c r="BE136" s="170">
        <f>IF(N136="základní",J136,0)</f>
        <v>360000</v>
      </c>
      <c r="BF136" s="170">
        <f>IF(N136="snížená",J136,0)</f>
        <v>0</v>
      </c>
      <c r="BG136" s="170">
        <f>IF(N136="zákl. přenesená",J136,0)</f>
        <v>0</v>
      </c>
      <c r="BH136" s="170">
        <f>IF(N136="sníž. přenesená",J136,0)</f>
        <v>0</v>
      </c>
      <c r="BI136" s="170">
        <f>IF(N136="nulová",J136,0)</f>
        <v>0</v>
      </c>
      <c r="BJ136" s="15" t="s">
        <v>78</v>
      </c>
      <c r="BK136" s="170">
        <f>ROUND(I136*H136,2)</f>
        <v>360000</v>
      </c>
      <c r="BL136" s="15" t="s">
        <v>111</v>
      </c>
      <c r="BM136" s="169" t="s">
        <v>167</v>
      </c>
    </row>
    <row r="137" s="2" customFormat="1">
      <c r="A137" s="28"/>
      <c r="B137" s="29"/>
      <c r="C137" s="28"/>
      <c r="D137" s="171" t="s">
        <v>127</v>
      </c>
      <c r="E137" s="28"/>
      <c r="F137" s="172" t="s">
        <v>168</v>
      </c>
      <c r="G137" s="28"/>
      <c r="H137" s="28"/>
      <c r="I137" s="28"/>
      <c r="J137" s="28"/>
      <c r="K137" s="28"/>
      <c r="L137" s="29"/>
      <c r="M137" s="175"/>
      <c r="N137" s="176"/>
      <c r="O137" s="177"/>
      <c r="P137" s="177"/>
      <c r="Q137" s="177"/>
      <c r="R137" s="177"/>
      <c r="S137" s="177"/>
      <c r="T137" s="17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5" t="s">
        <v>127</v>
      </c>
      <c r="AU137" s="15" t="s">
        <v>80</v>
      </c>
    </row>
    <row r="138" s="2" customFormat="1" ht="6.96" customHeight="1">
      <c r="A138" s="28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29"/>
      <c r="M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</sheetData>
  <autoFilter ref="C117:K13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Gregořica</dc:creator>
  <cp:lastModifiedBy>Michal Gregořica</cp:lastModifiedBy>
  <dcterms:created xsi:type="dcterms:W3CDTF">2024-09-12T12:38:45Z</dcterms:created>
  <dcterms:modified xsi:type="dcterms:W3CDTF">2024-09-12T12:38:46Z</dcterms:modified>
</cp:coreProperties>
</file>